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Titles" vbProcedure="false">Лист1!$4:$4</definedName>
    <definedName function="false" hidden="false" localSheetId="0" name="_xlnm.Print_Titles" vbProcedure="false">Лист1!$4:$4</definedName>
    <definedName function="false" hidden="false" localSheetId="0" name="_xlnm.Print_Titles_0" vbProcedure="false">Лист1!$4:$4</definedName>
    <definedName function="false" hidden="false" localSheetId="0" name="_xlnm.Print_Titles_0_0" vbProcedure="false">Лист1!$4:$4</definedName>
    <definedName function="false" hidden="false" localSheetId="0" name="_xlnm.Print_Titles_0_0_0" vbProcedure="false">Лист1!$4:$4</definedName>
    <definedName function="false" hidden="false" localSheetId="0" name="_xlnm.Print_Titles_0_0_0_0" vbProcedure="false">Лист1!$4:$4</definedName>
    <definedName function="false" hidden="false" localSheetId="0" name="_xlnm.Print_Titles_0_0_0_0_0" vbProcedure="false">Лист1!$4:$4</definedName>
    <definedName function="false" hidden="false" localSheetId="0" name="_xlnm.Print_Titles_0_0_0_0_0_0" vbProcedure="false">Лист1!$4:$4</definedName>
    <definedName function="false" hidden="false" localSheetId="0" name="_xlnm.Print_Titles_0_0_0_0_0_0_0" vbProcedure="false">Лист1!$4:$4</definedName>
    <definedName function="false" hidden="false" localSheetId="0" name="_xlnm.Print_Titles_0_0_0_0_0_0_0_0" vbProcedure="false">Лист1!$4:$4</definedName>
    <definedName function="false" hidden="false" localSheetId="0" name="_xlnm.Print_Titles_0_0_0_0_0_0_0_0_0" vbProcedure="false">Лист1!$4:$4</definedName>
    <definedName function="false" hidden="false" localSheetId="0" name="_xlnm.Print_Titles_0_0_0_0_0_0_0_0_0_0" vbProcedure="false">Лист1!$4:$4</definedName>
    <definedName function="false" hidden="false" localSheetId="0" name="_xlnm.Print_Titles_0_0_0_0_0_0_0_0_0_0_0" vbProcedure="false">Лист1!$4:$4</definedName>
    <definedName function="false" hidden="false" localSheetId="0" name="_xlnm.Print_Titles_0_0_0_0_0_0_0_0_0_0_0_0" vbProcedure="false">Лист1!$4:$4</definedName>
    <definedName function="false" hidden="false" localSheetId="0" name="_xlnm.Print_Titles_0_0_0_0_0_0_0_0_0_0_0_0_0" vbProcedure="false">Лист1!$4:$4</definedName>
    <definedName function="false" hidden="false" localSheetId="0" name="_xlnm.Print_Titles_0_0_0_0_0_0_0_0_0_0_0_0_0_0" vbProcedure="false">Лист1!$4:$4</definedName>
    <definedName function="false" hidden="false" localSheetId="0" name="_xlnm.Print_Titles_0_0_0_0_0_0_0_0_0_0_0_0_0_0_0" vbProcedure="false">Лист1!$4:$4</definedName>
    <definedName function="false" hidden="false" localSheetId="0" name="_xlnm.Print_Titles_0_0_0_0_0_0_0_0_0_0_0_0_0_0_0_0" vbProcedure="false">Лист1!$4:$4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<sst xmlns="http://schemas.openxmlformats.org/spreadsheetml/2006/main" count="74" uniqueCount="65">
  <si>
    <t xml:space="preserve">Информация об ожидаемых объемах инвестиций в основной капитал по итогам  2017 года и прогноз на 2018 год
по  Беловскому   району 
</t>
  </si>
  <si>
    <t xml:space="preserve">Вид экономической деятельности; наименование организации, предприятия</t>
  </si>
  <si>
    <t xml:space="preserve">2016 год - отчет </t>
  </si>
  <si>
    <t xml:space="preserve">2017 год </t>
  </si>
  <si>
    <t xml:space="preserve">2018 год - прогноз</t>
  </si>
  <si>
    <t xml:space="preserve">9 месяцев - отчет </t>
  </si>
  <si>
    <t xml:space="preserve">Планируемые значения при согласовании прогноза в июне </t>
  </si>
  <si>
    <t xml:space="preserve">Ожидаемые значения </t>
  </si>
  <si>
    <t xml:space="preserve">Объем инвестиций в основной капитал, тыс.руб.</t>
  </si>
  <si>
    <t xml:space="preserve">Темп роста (снижения), % </t>
  </si>
  <si>
    <t xml:space="preserve">Объем инвестиций  в основной капитал (за исключением бюджетных средств),  тыс.руб.</t>
  </si>
  <si>
    <t xml:space="preserve">Индекс физическо-го объема, % </t>
  </si>
  <si>
    <t xml:space="preserve">Объем инвестиций  в основной капитал (за исключением бюджетных средств), тыс.руб.</t>
  </si>
  <si>
    <t xml:space="preserve">Объем инвестиций  в основной капитал, (тыс.руб.)</t>
  </si>
  <si>
    <t xml:space="preserve">Индекс физического объема, % </t>
  </si>
  <si>
    <t xml:space="preserve">Всего по крупным и средним организациям</t>
  </si>
  <si>
    <t xml:space="preserve">разница (бюджет)</t>
  </si>
  <si>
    <t xml:space="preserve">Сельское хозяйство, охота и лесное хозяйство</t>
  </si>
  <si>
    <t xml:space="preserve">Приобретение техники</t>
  </si>
  <si>
    <t xml:space="preserve">Перевод основного стада</t>
  </si>
  <si>
    <t xml:space="preserve">Приобретение оборудования, машин, зданий, кап. Ремонт</t>
  </si>
  <si>
    <t xml:space="preserve">Строительство мясохладобойни</t>
  </si>
  <si>
    <t xml:space="preserve">Строительство элеватора </t>
  </si>
  <si>
    <t xml:space="preserve">Закладка многолетних насаждений</t>
  </si>
  <si>
    <t xml:space="preserve">Строительство комплекса по подготовке семян с\х растений в АО «Гарант»</t>
  </si>
  <si>
    <t xml:space="preserve">Строительство корпуса на свинокомплексе в с. Бобрава в ООО «Псёльское»</t>
  </si>
  <si>
    <t xml:space="preserve">Строительство комбикормового завода в ООО «Псёльское»</t>
  </si>
  <si>
    <t xml:space="preserve">Строительство комплекса КРС на 1200 голов в ООО «Псёльское»</t>
  </si>
  <si>
    <t xml:space="preserve">Приобретение земли</t>
  </si>
  <si>
    <t xml:space="preserve">Прочие</t>
  </si>
  <si>
    <t xml:space="preserve">Обрабатывающие производства – всего</t>
  </si>
  <si>
    <t xml:space="preserve">         в т.ч. пищевая и перерабатывающая промышленность </t>
  </si>
  <si>
    <t xml:space="preserve">ООО СК «Конёк Горбунок»</t>
  </si>
  <si>
    <t xml:space="preserve">Строительство </t>
  </si>
  <si>
    <t xml:space="preserve">Строительство дорог с твёрдым покрытием</t>
  </si>
  <si>
    <t xml:space="preserve">Строительство и текущий ремонт водопроводных сетей</t>
  </si>
  <si>
    <t xml:space="preserve">Строительство спорт комплекса</t>
  </si>
  <si>
    <t xml:space="preserve">Строительство газопровода д. Новосёловка  0,94 км</t>
  </si>
  <si>
    <t xml:space="preserve">Социальная сфера всего -</t>
  </si>
  <si>
    <t xml:space="preserve">    в том числе:</t>
  </si>
  <si>
    <t xml:space="preserve">    Образование</t>
  </si>
  <si>
    <t xml:space="preserve">Ремонт детских садов 
(Псёльский)</t>
  </si>
  <si>
    <t xml:space="preserve">Ремонт спортивных залов (Д-Будская СОШ)</t>
  </si>
  <si>
    <t xml:space="preserve">Перевод на газовое отопление школ и детских садов (в 2017 г. Беличанская СОШ и Д/с, в 2018 г. Вишневской СОШ котельная установка)</t>
  </si>
  <si>
    <t xml:space="preserve">Приобретение учебников, орг. Техники, автобуса</t>
  </si>
  <si>
    <t xml:space="preserve">Кап. Ремонт Пенской СОШ</t>
  </si>
  <si>
    <t xml:space="preserve">Здравоохранение</t>
  </si>
  <si>
    <t xml:space="preserve">ОБУЗ Беловская ЦРБ приобретение мед. Оборудования</t>
  </si>
  <si>
    <t xml:space="preserve">Беловский детдом</t>
  </si>
  <si>
    <t xml:space="preserve">Культура</t>
  </si>
  <si>
    <t xml:space="preserve">Приобретение орг. Техники, оборудования, муз. Инстр.в ДК</t>
  </si>
  <si>
    <t xml:space="preserve">Отдел культуры, молод. Полит., ф\ра и спорта</t>
  </si>
  <si>
    <t xml:space="preserve">Детская школа искусств</t>
  </si>
  <si>
    <t xml:space="preserve">Приобретение книг, ремонт библиотек</t>
  </si>
  <si>
    <t xml:space="preserve">Предоставление прочих видов услуг муниципальное управление:</t>
  </si>
  <si>
    <t xml:space="preserve">Приобретение оборудования, машин, орг. Техники</t>
  </si>
  <si>
    <t xml:space="preserve">Администрация района</t>
  </si>
  <si>
    <t xml:space="preserve">ОДОМС</t>
  </si>
  <si>
    <t xml:space="preserve">Управление финансов</t>
  </si>
  <si>
    <t xml:space="preserve">Кроме того:</t>
  </si>
  <si>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- объем инвестиций по малым организациям </t>
    </r>
  </si>
  <si>
    <t xml:space="preserve">ОАО «Псёльское ХПП» приобретение оборудования, орг. Техники</t>
  </si>
  <si>
    <t xml:space="preserve">ЗАО «Беловская ДПМК»</t>
  </si>
  <si>
    <t xml:space="preserve">ООО «Белая газспецстрой»</t>
  </si>
  <si>
    <t xml:space="preserve">Справочно:  целевой показатель "Увеличение объема инвестиций в основной капитал" (за исключением бюджетинх средств)  в соответствии с соглашением о предоставлении дотации: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</si>
</sst>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.00"/>
    <numFmt numFmtId="167" formatCode="#,##0.00"/>
    <numFmt numFmtId="168" formatCode="#,##0"/>
  </numFmts>
  <fonts count="3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sz val="11"/>
      <color rgb="FF111111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color rgb="FF000000"/>
      <name val="Arial"/>
      <family val="2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99"/>
        <bgColor rgb="FFFFCC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66"/>
      </patternFill>
    </fill>
    <fill>
      <patternFill patternType="solid">
        <fgColor rgb="FF99FFFF"/>
        <bgColor rgb="FFCCFFFF"/>
      </patternFill>
    </fill>
    <fill>
      <patternFill patternType="solid">
        <fgColor rgb="FFFF66CC"/>
        <bgColor rgb="FFFF9999"/>
      </patternFill>
    </fill>
    <fill>
      <patternFill patternType="solid">
        <fgColor rgb="FFFFFF66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9900"/>
      </patternFill>
    </fill>
    <fill>
      <patternFill patternType="solid">
        <fgColor rgb="FF66FF00"/>
        <bgColor rgb="FF66FF66"/>
      </patternFill>
    </fill>
    <fill>
      <patternFill patternType="solid">
        <fgColor rgb="FFFF9999"/>
        <bgColor rgb="FFFFCC99"/>
      </patternFill>
    </fill>
    <fill>
      <patternFill patternType="solid">
        <fgColor rgb="FF33FF99"/>
        <bgColor rgb="FF00FF66"/>
      </patternFill>
    </fill>
    <fill>
      <patternFill patternType="solid">
        <fgColor rgb="FF66CC00"/>
        <bgColor rgb="FF66FF00"/>
      </patternFill>
    </fill>
    <fill>
      <patternFill patternType="solid">
        <fgColor rgb="FF66FF66"/>
        <bgColor rgb="FF33FF99"/>
      </patternFill>
    </fill>
    <fill>
      <patternFill patternType="solid">
        <fgColor rgb="FF00FF66"/>
        <bgColor rgb="FF33FF99"/>
      </patternFill>
    </fill>
    <fill>
      <patternFill patternType="solid">
        <fgColor rgb="FF00FFFF"/>
        <bgColor rgb="FF00CCFF"/>
      </patternFill>
    </fill>
    <fill>
      <patternFill patternType="solid">
        <fgColor rgb="FF66FFFF"/>
        <bgColor rgb="FF99FFFF"/>
      </patternFill>
    </fill>
    <fill>
      <patternFill patternType="solid">
        <fgColor rgb="FFCCCCCC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5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7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8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1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1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1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1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3" fillId="1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1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3" fillId="1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5" fillId="19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1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21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6" fillId="1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5" borderId="3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0" fillId="15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3" borderId="3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5" fillId="2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4" borderId="3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5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3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5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1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1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5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66"/>
      <rgbColor rgb="FF0000FF"/>
      <rgbColor rgb="FFFFFF66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CC"/>
      <rgbColor rgb="FF0066CC"/>
      <rgbColor rgb="FFDDDDDD"/>
      <rgbColor rgb="FF000080"/>
      <rgbColor rgb="FFFF00FF"/>
      <rgbColor rgb="FF66FF00"/>
      <rgbColor rgb="FF66FF66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66FFFF"/>
      <rgbColor rgb="FFFF9999"/>
      <rgbColor rgb="FFFFCCCC"/>
      <rgbColor rgb="FFFFCC99"/>
      <rgbColor rgb="FF3366FF"/>
      <rgbColor rgb="FF33FF99"/>
      <rgbColor rgb="FF66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5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3" zoomScalePageLayoutView="100" workbookViewId="0">
      <selection pane="topLeft" activeCell="E22" activeCellId="0" sqref="E22"/>
    </sheetView>
  </sheetViews>
  <sheetFormatPr defaultRowHeight="13.8" zeroHeight="false" outlineLevelRow="0" outlineLevelCol="0"/>
  <cols>
    <col collapsed="false" customWidth="true" hidden="false" outlineLevel="0" max="1" min="1" style="0" width="5.42"/>
    <col collapsed="false" customWidth="true" hidden="false" outlineLevel="0" max="2" min="2" style="0" width="22.23"/>
    <col collapsed="false" customWidth="true" hidden="false" outlineLevel="0" max="3" min="3" style="0" width="8.86"/>
    <col collapsed="false" customWidth="true" hidden="true" outlineLevel="0" max="4" min="4" style="0" width="10.71"/>
    <col collapsed="false" customWidth="true" hidden="false" outlineLevel="0" max="5" min="5" style="0" width="9.44"/>
    <col collapsed="false" customWidth="true" hidden="true" outlineLevel="0" max="6" min="6" style="0" width="10.42"/>
    <col collapsed="false" customWidth="true" hidden="false" outlineLevel="0" max="7" min="7" style="0" width="8.86"/>
    <col collapsed="false" customWidth="true" hidden="false" outlineLevel="0" max="8" min="8" style="0" width="6.81"/>
    <col collapsed="false" customWidth="true" hidden="false" outlineLevel="0" max="11" min="9" style="0" width="9.13"/>
    <col collapsed="false" customWidth="true" hidden="false" outlineLevel="0" max="12" min="12" style="0" width="6.39"/>
    <col collapsed="false" customWidth="true" hidden="false" outlineLevel="0" max="13" min="13" style="0" width="10.58"/>
    <col collapsed="false" customWidth="true" hidden="false" outlineLevel="0" max="14" min="14" style="0" width="6.54"/>
    <col collapsed="false" customWidth="true" hidden="false" outlineLevel="0" max="15" min="15" style="0" width="9"/>
    <col collapsed="false" customWidth="true" hidden="false" outlineLevel="0" max="16" min="16" style="0" width="7.08"/>
    <col collapsed="false" customWidth="true" hidden="false" outlineLevel="0" max="17" min="17" style="0" width="10.29"/>
    <col collapsed="false" customWidth="true" hidden="false" outlineLevel="0" max="18" min="18" style="0" width="6.54"/>
    <col collapsed="false" customWidth="true" hidden="false" outlineLevel="0" max="1025" min="19" style="0" width="8.67"/>
  </cols>
  <sheetData>
    <row r="1" customFormat="false" ht="48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24" hidden="false" customHeight="true" outlineLevel="0" collapsed="false">
      <c r="B2" s="2" t="s">
        <v>1</v>
      </c>
      <c r="C2" s="3" t="s">
        <v>2</v>
      </c>
      <c r="D2" s="3"/>
      <c r="E2" s="3"/>
      <c r="F2" s="4"/>
      <c r="G2" s="5" t="s">
        <v>3</v>
      </c>
      <c r="H2" s="5"/>
      <c r="I2" s="5"/>
      <c r="J2" s="5"/>
      <c r="K2" s="5"/>
      <c r="L2" s="5"/>
      <c r="M2" s="5"/>
      <c r="N2" s="5"/>
      <c r="O2" s="6" t="s">
        <v>4</v>
      </c>
      <c r="P2" s="6"/>
      <c r="Q2" s="6"/>
      <c r="R2" s="6"/>
    </row>
    <row r="3" customFormat="false" ht="58.5" hidden="false" customHeight="true" outlineLevel="0" collapsed="false">
      <c r="B3" s="2"/>
      <c r="C3" s="3"/>
      <c r="D3" s="3"/>
      <c r="E3" s="3"/>
      <c r="F3" s="4"/>
      <c r="G3" s="7" t="s">
        <v>5</v>
      </c>
      <c r="H3" s="7"/>
      <c r="I3" s="8" t="s">
        <v>6</v>
      </c>
      <c r="J3" s="8"/>
      <c r="K3" s="5" t="s">
        <v>7</v>
      </c>
      <c r="L3" s="5"/>
      <c r="M3" s="5"/>
      <c r="N3" s="5"/>
      <c r="O3" s="6"/>
      <c r="P3" s="6"/>
      <c r="Q3" s="6"/>
      <c r="R3" s="6"/>
    </row>
    <row r="4" customFormat="false" ht="106.45" hidden="false" customHeight="true" outlineLevel="0" collapsed="false">
      <c r="B4" s="2"/>
      <c r="C4" s="9" t="s">
        <v>8</v>
      </c>
      <c r="D4" s="2" t="s">
        <v>9</v>
      </c>
      <c r="E4" s="2" t="s">
        <v>10</v>
      </c>
      <c r="F4" s="2" t="s">
        <v>9</v>
      </c>
      <c r="G4" s="10" t="s">
        <v>8</v>
      </c>
      <c r="H4" s="2" t="s">
        <v>11</v>
      </c>
      <c r="I4" s="11" t="s">
        <v>8</v>
      </c>
      <c r="J4" s="2" t="s">
        <v>12</v>
      </c>
      <c r="K4" s="12" t="s">
        <v>13</v>
      </c>
      <c r="L4" s="2" t="s">
        <v>14</v>
      </c>
      <c r="M4" s="13" t="s">
        <v>12</v>
      </c>
      <c r="N4" s="2" t="s">
        <v>14</v>
      </c>
      <c r="O4" s="11" t="s">
        <v>13</v>
      </c>
      <c r="P4" s="2" t="s">
        <v>11</v>
      </c>
      <c r="Q4" s="11" t="s">
        <v>12</v>
      </c>
      <c r="R4" s="2" t="s">
        <v>11</v>
      </c>
    </row>
    <row r="5" customFormat="false" ht="38.95" hidden="false" customHeight="true" outlineLevel="0" collapsed="false">
      <c r="B5" s="14" t="s">
        <v>15</v>
      </c>
      <c r="C5" s="15" t="n">
        <f aca="false">C7+C21+C24+C30+C46</f>
        <v>842272.8</v>
      </c>
      <c r="D5" s="16"/>
      <c r="E5" s="17" t="n">
        <f aca="false">E7+E21</f>
        <v>799090</v>
      </c>
      <c r="F5" s="16"/>
      <c r="G5" s="15" t="n">
        <f aca="false">G7+G21+G24+G30+G46</f>
        <v>627711.1</v>
      </c>
      <c r="H5" s="18" t="n">
        <f aca="false">G5/576190.5*100/105.3*100</f>
        <v>103.45830139226</v>
      </c>
      <c r="I5" s="15" t="n">
        <f aca="false">I7+I21+I24+I30+I46</f>
        <v>1200979.4</v>
      </c>
      <c r="J5" s="17" t="n">
        <f aca="false">J7+J21+J24</f>
        <v>1045983</v>
      </c>
      <c r="K5" s="15" t="n">
        <f aca="false">K7+K21+K24+K30+K46</f>
        <v>1044729.5</v>
      </c>
      <c r="L5" s="18" t="n">
        <f aca="false">K5/C5*100/105.3*100</f>
        <v>117.793875568475</v>
      </c>
      <c r="M5" s="17" t="n">
        <f aca="false">M7+M21+M24</f>
        <v>969864</v>
      </c>
      <c r="N5" s="18" t="n">
        <f aca="false">M5/E5/105.3*100*100</f>
        <v>115.262164843564</v>
      </c>
      <c r="O5" s="15" t="n">
        <f aca="false">O7+O21+O24+O30+O46</f>
        <v>1013925</v>
      </c>
      <c r="P5" s="18" t="n">
        <f aca="false">O5/K5*100/104.5*100</f>
        <v>92.8721892025387</v>
      </c>
      <c r="Q5" s="17" t="n">
        <f aca="false">Q7+Q21+Q24</f>
        <v>976000</v>
      </c>
      <c r="R5" s="18" t="n">
        <f aca="false">Q5/M5*100/104.5*100</f>
        <v>96.2992019361507</v>
      </c>
    </row>
    <row r="6" s="19" customFormat="true" ht="22.45" hidden="false" customHeight="true" outlineLevel="0" collapsed="false">
      <c r="B6" s="20" t="s">
        <v>16</v>
      </c>
      <c r="C6" s="15" t="n">
        <f aca="false">C5-E5</f>
        <v>43182.8000000001</v>
      </c>
      <c r="D6" s="21"/>
      <c r="E6" s="22"/>
      <c r="F6" s="21"/>
      <c r="G6" s="23"/>
      <c r="H6" s="21"/>
      <c r="I6" s="24" t="n">
        <f aca="false">I5-J5</f>
        <v>154996.4</v>
      </c>
      <c r="J6" s="17"/>
      <c r="K6" s="25" t="n">
        <f aca="false">K5-M5</f>
        <v>74865.5</v>
      </c>
      <c r="L6" s="26"/>
      <c r="M6" s="17"/>
      <c r="N6" s="21"/>
      <c r="O6" s="24" t="n">
        <f aca="false">O5-Q5</f>
        <v>37925</v>
      </c>
      <c r="P6" s="21"/>
      <c r="Q6" s="17"/>
      <c r="R6" s="21"/>
    </row>
    <row r="7" s="19" customFormat="true" ht="35.2" hidden="false" customHeight="true" outlineLevel="0" collapsed="false">
      <c r="B7" s="27" t="s">
        <v>17</v>
      </c>
      <c r="C7" s="28" t="n">
        <f aca="false">C8+C9+C10+C11+C12+C13+C14+C15+C16+C17+C18+C19+C20</f>
        <v>777390</v>
      </c>
      <c r="D7" s="28"/>
      <c r="E7" s="29" t="n">
        <f aca="false">E8+E9+E10+E11+E12+E13+E14+E15+E16+E17+E18+E19+E20</f>
        <v>777390</v>
      </c>
      <c r="F7" s="28"/>
      <c r="G7" s="28" t="n">
        <f aca="false">G8+G9+G10+G11+G12+G13+G14+G15+G16+G17+G18+G19+G20</f>
        <v>593400</v>
      </c>
      <c r="H7" s="30" t="n">
        <f aca="false">G7/546677*100/105.3*100</f>
        <v>103.083313095807</v>
      </c>
      <c r="I7" s="28" t="n">
        <f aca="false">I8+I9+I10+I11+I12+I13+I14+I15+I16+I17+I18+I19+I20</f>
        <v>974480</v>
      </c>
      <c r="J7" s="31" t="n">
        <f aca="false">J8+J9+J10+J11+J12+J13+J14+J15+J16+J17+J18+J19+J20</f>
        <v>974480</v>
      </c>
      <c r="K7" s="28" t="n">
        <f aca="false">K8+K9+K10+K11+K12+K13+K14+K15+K16+K17+K18+K19+K20</f>
        <v>763000</v>
      </c>
      <c r="L7" s="30" t="n">
        <f aca="false">K7/C7/105.3*100*100</f>
        <v>93.2088644390921</v>
      </c>
      <c r="M7" s="31" t="n">
        <f aca="false">M8+M9+M15+M16+M17+M18+M19+M20</f>
        <v>763000</v>
      </c>
      <c r="N7" s="30" t="n">
        <f aca="false">M7/E7*100/105.3*100</f>
        <v>93.2088644390921</v>
      </c>
      <c r="O7" s="28" t="n">
        <f aca="false">O8+O9+O16+O17+O18+O20</f>
        <v>911000</v>
      </c>
      <c r="P7" s="30" t="n">
        <f aca="false">O7/K7*100/104.5*100</f>
        <v>114.255614014185</v>
      </c>
      <c r="Q7" s="31" t="n">
        <f aca="false">Q8+Q9+Q10+Q11+Q12+Q13+Q14+Q15+Q16+Q17+Q18+Q19+Q20</f>
        <v>911000</v>
      </c>
      <c r="R7" s="30" t="n">
        <f aca="false">Q7/M7*100/104.5*100</f>
        <v>114.255614014185</v>
      </c>
    </row>
    <row r="8" s="19" customFormat="true" ht="24.7" hidden="false" customHeight="true" outlineLevel="0" collapsed="false">
      <c r="B8" s="20" t="s">
        <v>18</v>
      </c>
      <c r="C8" s="32" t="n">
        <v>98424</v>
      </c>
      <c r="D8" s="33"/>
      <c r="E8" s="33" t="n">
        <v>98424</v>
      </c>
      <c r="F8" s="33"/>
      <c r="G8" s="34" t="n">
        <v>376900</v>
      </c>
      <c r="H8" s="33"/>
      <c r="I8" s="35" t="n">
        <v>156480</v>
      </c>
      <c r="J8" s="33" t="n">
        <v>156480</v>
      </c>
      <c r="K8" s="36" t="n">
        <v>399400</v>
      </c>
      <c r="L8" s="37" t="n">
        <f aca="false">K8/C8/105.3*100*100</f>
        <v>385.370688006901</v>
      </c>
      <c r="M8" s="38" t="n">
        <v>399400</v>
      </c>
      <c r="N8" s="39" t="n">
        <f aca="false">M8/E8*100/105.3*100</f>
        <v>385.370688006901</v>
      </c>
      <c r="O8" s="35" t="n">
        <v>45500</v>
      </c>
      <c r="P8" s="40" t="n">
        <f aca="false">O8/K8*100/104.5*100</f>
        <v>10.9015197437304</v>
      </c>
      <c r="Q8" s="35" t="n">
        <f aca="false">O8</f>
        <v>45500</v>
      </c>
      <c r="R8" s="41" t="n">
        <f aca="false">Q8/M8*100/104.5*100</f>
        <v>10.9015197437304</v>
      </c>
    </row>
    <row r="9" s="19" customFormat="true" ht="26.2" hidden="false" customHeight="true" outlineLevel="0" collapsed="false">
      <c r="B9" s="20" t="s">
        <v>19</v>
      </c>
      <c r="C9" s="32" t="n">
        <v>43501</v>
      </c>
      <c r="D9" s="33"/>
      <c r="E9" s="33" t="n">
        <v>43501</v>
      </c>
      <c r="F9" s="33"/>
      <c r="G9" s="34" t="n">
        <v>51700</v>
      </c>
      <c r="H9" s="33"/>
      <c r="I9" s="35" t="n">
        <v>38000</v>
      </c>
      <c r="J9" s="33" t="n">
        <v>38000</v>
      </c>
      <c r="K9" s="36" t="n">
        <v>61500</v>
      </c>
      <c r="L9" s="37" t="n">
        <f aca="false">K9/C9/105.3*100*100</f>
        <v>134.260266211256</v>
      </c>
      <c r="M9" s="38" t="n">
        <f aca="false">K9</f>
        <v>61500</v>
      </c>
      <c r="N9" s="39" t="n">
        <f aca="false">M9/E9*100/105.3*100</f>
        <v>134.260266211256</v>
      </c>
      <c r="O9" s="35" t="n">
        <v>69000</v>
      </c>
      <c r="P9" s="40" t="n">
        <f aca="false">O9/K9*100/104.5*100</f>
        <v>107.363753063368</v>
      </c>
      <c r="Q9" s="35" t="n">
        <f aca="false">O9</f>
        <v>69000</v>
      </c>
      <c r="R9" s="41" t="n">
        <f aca="false">Q9/M9*100/104.5*100</f>
        <v>107.363753063368</v>
      </c>
    </row>
    <row r="10" s="19" customFormat="true" ht="41.95" hidden="false" customHeight="true" outlineLevel="0" collapsed="false">
      <c r="B10" s="20" t="s">
        <v>20</v>
      </c>
      <c r="C10" s="32" t="n">
        <v>285665</v>
      </c>
      <c r="D10" s="33"/>
      <c r="E10" s="33" t="n">
        <v>285665</v>
      </c>
      <c r="F10" s="33"/>
      <c r="G10" s="34" t="n">
        <v>0</v>
      </c>
      <c r="H10" s="33"/>
      <c r="I10" s="35" t="n">
        <v>0</v>
      </c>
      <c r="J10" s="33" t="n">
        <v>0</v>
      </c>
      <c r="K10" s="36" t="n">
        <v>0</v>
      </c>
      <c r="L10" s="42" t="n">
        <f aca="false">K10/C10/105.3*100*100</f>
        <v>0</v>
      </c>
      <c r="M10" s="38" t="n">
        <f aca="false">K10</f>
        <v>0</v>
      </c>
      <c r="N10" s="33"/>
      <c r="O10" s="35" t="n">
        <v>0</v>
      </c>
      <c r="P10" s="43"/>
      <c r="Q10" s="35" t="n">
        <f aca="false">O10</f>
        <v>0</v>
      </c>
      <c r="R10" s="44"/>
    </row>
    <row r="11" s="19" customFormat="true" ht="41.2" hidden="false" customHeight="true" outlineLevel="0" collapsed="false">
      <c r="B11" s="20" t="s">
        <v>21</v>
      </c>
      <c r="C11" s="32" t="n">
        <v>180000</v>
      </c>
      <c r="D11" s="33"/>
      <c r="E11" s="33" t="n">
        <v>180000</v>
      </c>
      <c r="F11" s="33"/>
      <c r="G11" s="34" t="n">
        <v>0</v>
      </c>
      <c r="H11" s="33"/>
      <c r="I11" s="35" t="n">
        <v>0</v>
      </c>
      <c r="J11" s="33"/>
      <c r="K11" s="36" t="n">
        <v>0</v>
      </c>
      <c r="L11" s="42" t="n">
        <f aca="false">K11/C11/105.3*100*100</f>
        <v>0</v>
      </c>
      <c r="M11" s="38" t="n">
        <f aca="false">K11</f>
        <v>0</v>
      </c>
      <c r="N11" s="33"/>
      <c r="O11" s="35" t="n">
        <v>0</v>
      </c>
      <c r="P11" s="43"/>
      <c r="Q11" s="35" t="n">
        <f aca="false">O11</f>
        <v>0</v>
      </c>
      <c r="R11" s="44"/>
    </row>
    <row r="12" s="19" customFormat="true" ht="32.95" hidden="false" customHeight="true" outlineLevel="0" collapsed="false">
      <c r="B12" s="20" t="s">
        <v>22</v>
      </c>
      <c r="C12" s="32" t="n">
        <v>4400</v>
      </c>
      <c r="D12" s="33"/>
      <c r="E12" s="33" t="n">
        <v>4400</v>
      </c>
      <c r="F12" s="33"/>
      <c r="G12" s="34" t="n">
        <v>0</v>
      </c>
      <c r="H12" s="33"/>
      <c r="I12" s="35" t="n">
        <v>0</v>
      </c>
      <c r="J12" s="33"/>
      <c r="K12" s="36" t="n">
        <v>0</v>
      </c>
      <c r="L12" s="42" t="n">
        <f aca="false">K12/C12/105.3*100*100</f>
        <v>0</v>
      </c>
      <c r="M12" s="38" t="n">
        <f aca="false">K12</f>
        <v>0</v>
      </c>
      <c r="N12" s="33"/>
      <c r="O12" s="35" t="n">
        <v>0</v>
      </c>
      <c r="P12" s="43"/>
      <c r="Q12" s="35" t="n">
        <f aca="false">O12</f>
        <v>0</v>
      </c>
      <c r="R12" s="44"/>
    </row>
    <row r="13" s="19" customFormat="true" ht="32.95" hidden="false" customHeight="true" outlineLevel="0" collapsed="false">
      <c r="B13" s="20" t="s">
        <v>23</v>
      </c>
      <c r="C13" s="32" t="n">
        <v>15400</v>
      </c>
      <c r="D13" s="33"/>
      <c r="E13" s="33" t="n">
        <v>15400</v>
      </c>
      <c r="F13" s="33"/>
      <c r="G13" s="34" t="n">
        <v>0</v>
      </c>
      <c r="H13" s="33"/>
      <c r="I13" s="35" t="n">
        <v>0</v>
      </c>
      <c r="J13" s="33"/>
      <c r="K13" s="36" t="n">
        <v>0</v>
      </c>
      <c r="L13" s="42" t="n">
        <f aca="false">K13/C13/105.3*100*100</f>
        <v>0</v>
      </c>
      <c r="M13" s="38" t="n">
        <f aca="false">K13</f>
        <v>0</v>
      </c>
      <c r="N13" s="33"/>
      <c r="O13" s="35" t="n">
        <v>0</v>
      </c>
      <c r="P13" s="43"/>
      <c r="Q13" s="35" t="n">
        <f aca="false">O13</f>
        <v>0</v>
      </c>
      <c r="R13" s="44"/>
    </row>
    <row r="14" s="19" customFormat="true" ht="40.45" hidden="false" customHeight="true" outlineLevel="0" collapsed="false">
      <c r="B14" s="20" t="s">
        <v>24</v>
      </c>
      <c r="C14" s="32" t="n">
        <v>150000</v>
      </c>
      <c r="D14" s="33"/>
      <c r="E14" s="33" t="n">
        <v>150000</v>
      </c>
      <c r="F14" s="33"/>
      <c r="G14" s="34" t="n">
        <v>0</v>
      </c>
      <c r="H14" s="33"/>
      <c r="I14" s="35" t="n">
        <v>0</v>
      </c>
      <c r="J14" s="33"/>
      <c r="K14" s="36" t="n">
        <v>0</v>
      </c>
      <c r="L14" s="42" t="n">
        <f aca="false">K14/C14/105.3*100*100</f>
        <v>0</v>
      </c>
      <c r="M14" s="38" t="n">
        <f aca="false">K14</f>
        <v>0</v>
      </c>
      <c r="N14" s="33"/>
      <c r="O14" s="35" t="n">
        <v>0</v>
      </c>
      <c r="P14" s="43"/>
      <c r="Q14" s="35" t="n">
        <f aca="false">O14</f>
        <v>0</v>
      </c>
      <c r="R14" s="44"/>
    </row>
    <row r="15" s="19" customFormat="true" ht="47.2" hidden="false" customHeight="true" outlineLevel="0" collapsed="false">
      <c r="B15" s="20" t="s">
        <v>25</v>
      </c>
      <c r="C15" s="32" t="n">
        <v>0</v>
      </c>
      <c r="D15" s="33"/>
      <c r="E15" s="33" t="n">
        <v>0</v>
      </c>
      <c r="F15" s="33"/>
      <c r="G15" s="34" t="n">
        <v>48000</v>
      </c>
      <c r="H15" s="33"/>
      <c r="I15" s="35" t="n">
        <v>50000</v>
      </c>
      <c r="J15" s="33" t="n">
        <v>50000</v>
      </c>
      <c r="K15" s="36" t="n">
        <v>50000</v>
      </c>
      <c r="L15" s="45" t="n">
        <v>0</v>
      </c>
      <c r="M15" s="38" t="n">
        <f aca="false">K15</f>
        <v>50000</v>
      </c>
      <c r="N15" s="33" t="n">
        <v>0</v>
      </c>
      <c r="O15" s="35" t="n">
        <v>0</v>
      </c>
      <c r="P15" s="43"/>
      <c r="Q15" s="35" t="n">
        <f aca="false">O15</f>
        <v>0</v>
      </c>
      <c r="R15" s="44"/>
    </row>
    <row r="16" s="19" customFormat="true" ht="33.7" hidden="false" customHeight="true" outlineLevel="0" collapsed="false">
      <c r="B16" s="20" t="s">
        <v>26</v>
      </c>
      <c r="C16" s="32" t="n">
        <v>0</v>
      </c>
      <c r="D16" s="33"/>
      <c r="E16" s="33" t="n">
        <v>0</v>
      </c>
      <c r="F16" s="33"/>
      <c r="G16" s="34" t="n">
        <v>95000</v>
      </c>
      <c r="H16" s="33"/>
      <c r="I16" s="35" t="n">
        <v>230000</v>
      </c>
      <c r="J16" s="33" t="n">
        <v>230000</v>
      </c>
      <c r="K16" s="36" t="n">
        <v>160000</v>
      </c>
      <c r="L16" s="45" t="n">
        <v>0</v>
      </c>
      <c r="M16" s="38" t="n">
        <f aca="false">K16</f>
        <v>160000</v>
      </c>
      <c r="N16" s="33" t="n">
        <v>0</v>
      </c>
      <c r="O16" s="35" t="n">
        <v>339500</v>
      </c>
      <c r="P16" s="43"/>
      <c r="Q16" s="35" t="n">
        <f aca="false">O16</f>
        <v>339500</v>
      </c>
      <c r="R16" s="44"/>
    </row>
    <row r="17" s="19" customFormat="true" ht="43.45" hidden="false" customHeight="true" outlineLevel="0" collapsed="false">
      <c r="B17" s="20" t="s">
        <v>27</v>
      </c>
      <c r="C17" s="32" t="n">
        <v>0</v>
      </c>
      <c r="D17" s="33"/>
      <c r="E17" s="33" t="n">
        <v>0</v>
      </c>
      <c r="F17" s="33"/>
      <c r="G17" s="34" t="n">
        <v>0</v>
      </c>
      <c r="H17" s="33" t="n">
        <v>0</v>
      </c>
      <c r="I17" s="35" t="n">
        <v>500000</v>
      </c>
      <c r="J17" s="33" t="n">
        <v>500000</v>
      </c>
      <c r="K17" s="36" t="n">
        <v>50000</v>
      </c>
      <c r="L17" s="42" t="n">
        <v>0</v>
      </c>
      <c r="M17" s="38" t="n">
        <f aca="false">K17</f>
        <v>50000</v>
      </c>
      <c r="N17" s="33" t="n">
        <v>0</v>
      </c>
      <c r="O17" s="35" t="n">
        <v>443000</v>
      </c>
      <c r="P17" s="43"/>
      <c r="Q17" s="35" t="n">
        <f aca="false">O17</f>
        <v>443000</v>
      </c>
      <c r="R17" s="44"/>
    </row>
    <row r="18" s="19" customFormat="true" ht="20.95" hidden="false" customHeight="true" outlineLevel="0" collapsed="false">
      <c r="B18" s="20" t="s">
        <v>28</v>
      </c>
      <c r="C18" s="32" t="n">
        <v>0</v>
      </c>
      <c r="D18" s="33"/>
      <c r="E18" s="33" t="n">
        <v>0</v>
      </c>
      <c r="F18" s="33"/>
      <c r="G18" s="34" t="n">
        <v>11900</v>
      </c>
      <c r="H18" s="33" t="n">
        <v>0</v>
      </c>
      <c r="I18" s="35" t="n">
        <v>0</v>
      </c>
      <c r="J18" s="33" t="n">
        <v>0</v>
      </c>
      <c r="K18" s="36" t="n">
        <v>27100</v>
      </c>
      <c r="L18" s="42" t="n">
        <v>0</v>
      </c>
      <c r="M18" s="38" t="n">
        <f aca="false">K18</f>
        <v>27100</v>
      </c>
      <c r="N18" s="33" t="n">
        <v>0</v>
      </c>
      <c r="O18" s="35" t="n">
        <v>8000</v>
      </c>
      <c r="P18" s="43"/>
      <c r="Q18" s="35" t="n">
        <f aca="false">O18</f>
        <v>8000</v>
      </c>
      <c r="R18" s="44"/>
    </row>
    <row r="19" s="19" customFormat="true" ht="14.2" hidden="false" customHeight="true" outlineLevel="0" collapsed="false">
      <c r="B19" s="20"/>
      <c r="C19" s="32" t="n">
        <v>0</v>
      </c>
      <c r="D19" s="33"/>
      <c r="E19" s="33" t="n">
        <v>0</v>
      </c>
      <c r="F19" s="33"/>
      <c r="G19" s="34" t="n">
        <v>0</v>
      </c>
      <c r="H19" s="33"/>
      <c r="I19" s="35" t="n">
        <v>0</v>
      </c>
      <c r="J19" s="33"/>
      <c r="K19" s="36" t="n">
        <v>0</v>
      </c>
      <c r="L19" s="42"/>
      <c r="M19" s="38" t="n">
        <f aca="false">K19</f>
        <v>0</v>
      </c>
      <c r="N19" s="33"/>
      <c r="O19" s="35"/>
      <c r="P19" s="43"/>
      <c r="Q19" s="35" t="n">
        <f aca="false">O19</f>
        <v>0</v>
      </c>
      <c r="R19" s="44"/>
    </row>
    <row r="20" s="19" customFormat="true" ht="22.45" hidden="false" customHeight="true" outlineLevel="0" collapsed="false">
      <c r="B20" s="20" t="s">
        <v>29</v>
      </c>
      <c r="C20" s="32"/>
      <c r="D20" s="33"/>
      <c r="E20" s="33"/>
      <c r="F20" s="33"/>
      <c r="G20" s="34" t="n">
        <v>9900</v>
      </c>
      <c r="H20" s="33"/>
      <c r="I20" s="35" t="n">
        <v>0</v>
      </c>
      <c r="J20" s="33" t="n">
        <v>0</v>
      </c>
      <c r="K20" s="36" t="n">
        <v>15000</v>
      </c>
      <c r="L20" s="42" t="n">
        <v>0</v>
      </c>
      <c r="M20" s="38" t="n">
        <f aca="false">K20</f>
        <v>15000</v>
      </c>
      <c r="N20" s="33" t="n">
        <v>0</v>
      </c>
      <c r="O20" s="35" t="n">
        <v>6000</v>
      </c>
      <c r="P20" s="43"/>
      <c r="Q20" s="35" t="n">
        <f aca="false">O20</f>
        <v>6000</v>
      </c>
      <c r="R20" s="44"/>
    </row>
    <row r="21" s="19" customFormat="true" ht="29.2" hidden="false" customHeight="true" outlineLevel="0" collapsed="false">
      <c r="B21" s="46" t="s">
        <v>30</v>
      </c>
      <c r="C21" s="47" t="n">
        <f aca="false">C22</f>
        <v>21700</v>
      </c>
      <c r="D21" s="47"/>
      <c r="E21" s="48" t="n">
        <f aca="false">E22</f>
        <v>21700</v>
      </c>
      <c r="F21" s="47"/>
      <c r="G21" s="47" t="n">
        <f aca="false">G22</f>
        <v>28868</v>
      </c>
      <c r="H21" s="49" t="n">
        <f aca="false">G21/21700*100/105.3*100</f>
        <v>126.336427411696</v>
      </c>
      <c r="I21" s="47" t="n">
        <f aca="false">I22</f>
        <v>71503</v>
      </c>
      <c r="J21" s="48" t="n">
        <f aca="false">J22</f>
        <v>71503</v>
      </c>
      <c r="K21" s="50" t="n">
        <f aca="false">K22</f>
        <v>46864</v>
      </c>
      <c r="L21" s="49" t="n">
        <f aca="false">K21/C21*100/105.3*100</f>
        <v>205.093194340506</v>
      </c>
      <c r="M21" s="51" t="n">
        <f aca="false">K21</f>
        <v>46864</v>
      </c>
      <c r="N21" s="49" t="n">
        <f aca="false">M21/E21*100/105.3*100</f>
        <v>205.093194340506</v>
      </c>
      <c r="O21" s="47" t="n">
        <f aca="false">O22</f>
        <v>65000</v>
      </c>
      <c r="P21" s="52" t="n">
        <f aca="false">O21/M21*100/104.5*100</f>
        <v>132.726521290968</v>
      </c>
      <c r="Q21" s="48" t="n">
        <f aca="false">Q22</f>
        <v>65000</v>
      </c>
      <c r="R21" s="53" t="n">
        <f aca="false">Q21/M21*100/104.5*100</f>
        <v>132.726521290968</v>
      </c>
    </row>
    <row r="22" s="19" customFormat="true" ht="30.55" hidden="false" customHeight="false" outlineLevel="0" collapsed="false">
      <c r="B22" s="20" t="s">
        <v>31</v>
      </c>
      <c r="C22" s="15" t="n">
        <f aca="false">C23</f>
        <v>21700</v>
      </c>
      <c r="D22" s="21"/>
      <c r="E22" s="21" t="n">
        <f aca="false">E23</f>
        <v>21700</v>
      </c>
      <c r="F22" s="21"/>
      <c r="G22" s="23" t="n">
        <f aca="false">G23</f>
        <v>28868</v>
      </c>
      <c r="H22" s="21"/>
      <c r="I22" s="24" t="n">
        <f aca="false">I23</f>
        <v>71503</v>
      </c>
      <c r="J22" s="21" t="n">
        <f aca="false">J23</f>
        <v>71503</v>
      </c>
      <c r="K22" s="25" t="n">
        <f aca="false">K23</f>
        <v>46864</v>
      </c>
      <c r="L22" s="54" t="n">
        <f aca="false">K22/C22*100/105.3*100</f>
        <v>205.093194340506</v>
      </c>
      <c r="M22" s="55" t="n">
        <f aca="false">M23</f>
        <v>46864</v>
      </c>
      <c r="N22" s="56" t="n">
        <f aca="false">M22/E22*100/105.3*100</f>
        <v>205.093194340506</v>
      </c>
      <c r="O22" s="24" t="n">
        <f aca="false">O23</f>
        <v>65000</v>
      </c>
      <c r="P22" s="37" t="n">
        <f aca="false">O22/K22*100/104.5*100</f>
        <v>132.726521290968</v>
      </c>
      <c r="Q22" s="24" t="n">
        <f aca="false">Q23</f>
        <v>65000</v>
      </c>
      <c r="R22" s="57" t="n">
        <f aca="false">Q22/M22*100/104.5*100</f>
        <v>132.726521290968</v>
      </c>
    </row>
    <row r="23" s="19" customFormat="true" ht="23.95" hidden="false" customHeight="true" outlineLevel="0" collapsed="false">
      <c r="B23" s="58" t="s">
        <v>32</v>
      </c>
      <c r="C23" s="15" t="n">
        <v>21700</v>
      </c>
      <c r="D23" s="21"/>
      <c r="E23" s="21" t="n">
        <v>21700</v>
      </c>
      <c r="F23" s="21"/>
      <c r="G23" s="23" t="n">
        <v>28868</v>
      </c>
      <c r="H23" s="21"/>
      <c r="I23" s="24" t="n">
        <v>71503</v>
      </c>
      <c r="J23" s="21" t="n">
        <v>71503</v>
      </c>
      <c r="K23" s="25" t="n">
        <v>46864</v>
      </c>
      <c r="L23" s="54" t="n">
        <f aca="false">K23/C23*100/105.3*100</f>
        <v>205.093194340506</v>
      </c>
      <c r="M23" s="55" t="n">
        <v>46864</v>
      </c>
      <c r="N23" s="56" t="n">
        <f aca="false">M23/E23*100/105.3*100</f>
        <v>205.093194340506</v>
      </c>
      <c r="O23" s="24" t="n">
        <v>65000</v>
      </c>
      <c r="P23" s="37" t="n">
        <f aca="false">O23/K23*100/104.5*100</f>
        <v>132.726521290968</v>
      </c>
      <c r="Q23" s="24" t="n">
        <v>65000</v>
      </c>
      <c r="R23" s="57" t="n">
        <f aca="false">Q23/M23*100/104.5*100</f>
        <v>132.726521290968</v>
      </c>
    </row>
    <row r="24" s="19" customFormat="true" ht="26.2" hidden="false" customHeight="true" outlineLevel="0" collapsed="false">
      <c r="B24" s="59" t="s">
        <v>33</v>
      </c>
      <c r="C24" s="60" t="n">
        <f aca="false">C25+C26+C27+C28</f>
        <v>22579.8</v>
      </c>
      <c r="D24" s="60"/>
      <c r="E24" s="60"/>
      <c r="F24" s="60"/>
      <c r="G24" s="60" t="n">
        <f aca="false">G25+G26+G27+G28</f>
        <v>0</v>
      </c>
      <c r="H24" s="60" t="n">
        <v>0</v>
      </c>
      <c r="I24" s="60" t="n">
        <f aca="false">I25+I26+I27+I28</f>
        <v>135625.4</v>
      </c>
      <c r="J24" s="61" t="n">
        <f aca="false">J25+J26+J27</f>
        <v>0</v>
      </c>
      <c r="K24" s="60" t="n">
        <f aca="false">K25+K26+K27+K28</f>
        <v>202343.3</v>
      </c>
      <c r="L24" s="60"/>
      <c r="M24" s="61" t="n">
        <f aca="false">M25+M26+M27+M28</f>
        <v>160000</v>
      </c>
      <c r="N24" s="60"/>
      <c r="O24" s="60" t="n">
        <f aca="false">O25+O26+O27+O28+O29</f>
        <v>24190</v>
      </c>
      <c r="P24" s="62" t="n">
        <f aca="false">O24/K24*100/104.5*100</f>
        <v>11.4401244611765</v>
      </c>
      <c r="Q24" s="61" t="n">
        <v>0</v>
      </c>
      <c r="R24" s="63" t="n">
        <f aca="false">Q24/K24*100</f>
        <v>0</v>
      </c>
    </row>
    <row r="25" s="19" customFormat="true" ht="27.7" hidden="false" customHeight="true" outlineLevel="0" collapsed="false">
      <c r="B25" s="64" t="s">
        <v>34</v>
      </c>
      <c r="C25" s="15" t="n">
        <v>0</v>
      </c>
      <c r="D25" s="21"/>
      <c r="E25" s="21" t="n">
        <v>0</v>
      </c>
      <c r="F25" s="21"/>
      <c r="G25" s="23" t="n">
        <v>0</v>
      </c>
      <c r="H25" s="21" t="n">
        <v>0</v>
      </c>
      <c r="I25" s="24" t="n">
        <v>32788.4</v>
      </c>
      <c r="J25" s="21" t="n">
        <v>0</v>
      </c>
      <c r="K25" s="25" t="n">
        <v>32788.4</v>
      </c>
      <c r="L25" s="65"/>
      <c r="M25" s="55" t="n">
        <v>0</v>
      </c>
      <c r="N25" s="21"/>
      <c r="O25" s="24" t="n">
        <v>18800</v>
      </c>
      <c r="P25" s="37" t="n">
        <f aca="false">O25/K25*100/104.5*100</f>
        <v>54.8682784826633</v>
      </c>
      <c r="Q25" s="24" t="n">
        <v>0</v>
      </c>
      <c r="R25" s="44" t="n">
        <f aca="false">Q25/K25*100</f>
        <v>0</v>
      </c>
    </row>
    <row r="26" s="19" customFormat="true" ht="38.95" hidden="false" customHeight="true" outlineLevel="0" collapsed="false">
      <c r="B26" s="64" t="s">
        <v>35</v>
      </c>
      <c r="C26" s="15" t="n">
        <v>18577.8</v>
      </c>
      <c r="D26" s="21"/>
      <c r="E26" s="21"/>
      <c r="F26" s="21"/>
      <c r="G26" s="23"/>
      <c r="H26" s="21"/>
      <c r="I26" s="24" t="n">
        <v>2837</v>
      </c>
      <c r="J26" s="21"/>
      <c r="K26" s="25" t="n">
        <v>7336.9</v>
      </c>
      <c r="L26" s="65"/>
      <c r="M26" s="55" t="n">
        <v>0</v>
      </c>
      <c r="N26" s="21"/>
      <c r="O26" s="24" t="n">
        <v>5390</v>
      </c>
      <c r="P26" s="37" t="n">
        <f aca="false">O26/K26*100/104.5*100</f>
        <v>70.3007365078181</v>
      </c>
      <c r="Q26" s="24" t="n">
        <v>0</v>
      </c>
      <c r="R26" s="44" t="n">
        <v>0</v>
      </c>
    </row>
    <row r="27" s="19" customFormat="true" ht="26.95" hidden="false" customHeight="true" outlineLevel="0" collapsed="false">
      <c r="B27" s="64" t="s">
        <v>36</v>
      </c>
      <c r="C27" s="15" t="n">
        <v>0</v>
      </c>
      <c r="D27" s="21"/>
      <c r="E27" s="21"/>
      <c r="F27" s="21"/>
      <c r="G27" s="23" t="n">
        <v>0</v>
      </c>
      <c r="H27" s="21"/>
      <c r="I27" s="24" t="n">
        <v>100000</v>
      </c>
      <c r="J27" s="21" t="n">
        <v>0</v>
      </c>
      <c r="K27" s="25" t="n">
        <v>160000</v>
      </c>
      <c r="L27" s="65" t="n">
        <v>0</v>
      </c>
      <c r="M27" s="55" t="n">
        <v>160000</v>
      </c>
      <c r="N27" s="21" t="n">
        <v>0</v>
      </c>
      <c r="O27" s="24" t="n">
        <v>0</v>
      </c>
      <c r="P27" s="37" t="n">
        <f aca="false">O27/K27*100/104.5*100</f>
        <v>0</v>
      </c>
      <c r="Q27" s="24" t="n">
        <v>0</v>
      </c>
      <c r="R27" s="44" t="n">
        <v>0</v>
      </c>
    </row>
    <row r="28" s="19" customFormat="true" ht="35.2" hidden="false" customHeight="true" outlineLevel="0" collapsed="false">
      <c r="B28" s="64" t="s">
        <v>37</v>
      </c>
      <c r="C28" s="15" t="n">
        <v>4002</v>
      </c>
      <c r="D28" s="21"/>
      <c r="E28" s="21" t="n">
        <v>0</v>
      </c>
      <c r="F28" s="21"/>
      <c r="G28" s="23" t="n">
        <v>0</v>
      </c>
      <c r="H28" s="21" t="n">
        <v>0</v>
      </c>
      <c r="I28" s="24" t="n">
        <v>0</v>
      </c>
      <c r="J28" s="21" t="n">
        <v>0</v>
      </c>
      <c r="K28" s="25" t="n">
        <v>2218</v>
      </c>
      <c r="L28" s="65"/>
      <c r="M28" s="55" t="n">
        <v>0</v>
      </c>
      <c r="N28" s="21"/>
      <c r="O28" s="24" t="n">
        <v>0</v>
      </c>
      <c r="P28" s="37" t="n">
        <f aca="false">O28/K28*100/104.5*100</f>
        <v>0</v>
      </c>
      <c r="Q28" s="24" t="n">
        <v>0</v>
      </c>
      <c r="R28" s="44" t="n">
        <v>0</v>
      </c>
    </row>
    <row r="29" s="19" customFormat="true" ht="11.2" hidden="false" customHeight="true" outlineLevel="0" collapsed="false">
      <c r="B29" s="58"/>
      <c r="C29" s="15"/>
      <c r="D29" s="21"/>
      <c r="E29" s="21"/>
      <c r="F29" s="21"/>
      <c r="G29" s="23"/>
      <c r="H29" s="21"/>
      <c r="I29" s="24"/>
      <c r="J29" s="21"/>
      <c r="K29" s="25"/>
      <c r="L29" s="65"/>
      <c r="M29" s="55"/>
      <c r="N29" s="21"/>
      <c r="O29" s="24"/>
      <c r="P29" s="37" t="e">
        <f aca="false">O29/K29*100/104.5*100</f>
        <v>#DIV/0!</v>
      </c>
      <c r="Q29" s="24"/>
      <c r="R29" s="44" t="e">
        <f aca="false">Q29/K29*100</f>
        <v>#DIV/0!</v>
      </c>
    </row>
    <row r="30" s="19" customFormat="true" ht="20.85" hidden="false" customHeight="false" outlineLevel="0" collapsed="false">
      <c r="B30" s="66" t="s">
        <v>38</v>
      </c>
      <c r="C30" s="67" t="n">
        <f aca="false">C32+C38+C41</f>
        <v>11042</v>
      </c>
      <c r="D30" s="67"/>
      <c r="E30" s="67"/>
      <c r="F30" s="67"/>
      <c r="G30" s="67" t="n">
        <f aca="false">G32+G38+G41</f>
        <v>4921.1</v>
      </c>
      <c r="H30" s="68" t="n">
        <f aca="false">G30/4060.5*100/105.3*100</f>
        <v>115.094429423535</v>
      </c>
      <c r="I30" s="67" t="n">
        <f aca="false">I32+I38+I41</f>
        <v>19371</v>
      </c>
      <c r="J30" s="67"/>
      <c r="K30" s="67" t="n">
        <f aca="false">K32+K38+K41</f>
        <v>31535.2</v>
      </c>
      <c r="L30" s="68" t="n">
        <f aca="false">K30/C30*100/105.3*100</f>
        <v>271.218603646304</v>
      </c>
      <c r="M30" s="67" t="n">
        <v>0</v>
      </c>
      <c r="N30" s="67"/>
      <c r="O30" s="67" t="n">
        <f aca="false">O32+O38+O41</f>
        <v>13535</v>
      </c>
      <c r="P30" s="68" t="n">
        <f aca="false">O30/K30*100/104.5*100</f>
        <v>41.072049995078</v>
      </c>
      <c r="Q30" s="67" t="n">
        <v>0</v>
      </c>
      <c r="R30" s="67"/>
    </row>
    <row r="31" s="19" customFormat="true" ht="13.8" hidden="false" customHeight="false" outlineLevel="0" collapsed="false">
      <c r="B31" s="69" t="s">
        <v>39</v>
      </c>
      <c r="C31" s="15"/>
      <c r="D31" s="21"/>
      <c r="E31" s="21"/>
      <c r="F31" s="21"/>
      <c r="G31" s="23"/>
      <c r="H31" s="70"/>
      <c r="I31" s="24"/>
      <c r="J31" s="21"/>
      <c r="K31" s="25"/>
      <c r="L31" s="26"/>
      <c r="M31" s="55"/>
      <c r="N31" s="21"/>
      <c r="O31" s="24"/>
      <c r="P31" s="21"/>
      <c r="Q31" s="24"/>
      <c r="R31" s="21"/>
    </row>
    <row r="32" s="19" customFormat="true" ht="18.7" hidden="false" customHeight="true" outlineLevel="0" collapsed="false">
      <c r="B32" s="71" t="s">
        <v>40</v>
      </c>
      <c r="C32" s="72" t="n">
        <f aca="false">C36</f>
        <v>4978</v>
      </c>
      <c r="D32" s="72"/>
      <c r="E32" s="72"/>
      <c r="F32" s="72"/>
      <c r="G32" s="72" t="n">
        <f aca="false">G33+G34+G35+G36+G37</f>
        <v>3683</v>
      </c>
      <c r="H32" s="73" t="n">
        <f aca="false">G32/1473.5*100/105.3*100</f>
        <v>237.368566743072</v>
      </c>
      <c r="I32" s="72" t="n">
        <v>19371</v>
      </c>
      <c r="J32" s="72"/>
      <c r="K32" s="72" t="n">
        <f aca="false">K33+K34+K35+K36+K37</f>
        <v>27311</v>
      </c>
      <c r="L32" s="73" t="n">
        <f aca="false">K32/C32*100/105.3*100</f>
        <v>521.019933099751</v>
      </c>
      <c r="M32" s="72" t="n">
        <v>0</v>
      </c>
      <c r="N32" s="72"/>
      <c r="O32" s="72" t="n">
        <f aca="false">O33+O34+O35+O36+O37</f>
        <v>12417</v>
      </c>
      <c r="P32" s="73" t="n">
        <f aca="false">O32/K32*100/104.5*100</f>
        <v>43.5073657160767</v>
      </c>
      <c r="Q32" s="72" t="n">
        <v>0</v>
      </c>
      <c r="R32" s="72"/>
    </row>
    <row r="33" s="19" customFormat="true" ht="26.95" hidden="false" customHeight="true" outlineLevel="0" collapsed="false">
      <c r="B33" s="74" t="s">
        <v>41</v>
      </c>
      <c r="C33" s="15" t="n">
        <v>0</v>
      </c>
      <c r="D33" s="21"/>
      <c r="E33" s="21"/>
      <c r="F33" s="21"/>
      <c r="G33" s="23"/>
      <c r="H33" s="21"/>
      <c r="I33" s="24" t="n">
        <v>2338</v>
      </c>
      <c r="J33" s="21"/>
      <c r="K33" s="25" t="n">
        <v>1980</v>
      </c>
      <c r="L33" s="26"/>
      <c r="M33" s="55" t="n">
        <v>0</v>
      </c>
      <c r="N33" s="21" t="n">
        <v>0</v>
      </c>
      <c r="O33" s="24" t="n">
        <v>0</v>
      </c>
      <c r="P33" s="75" t="n">
        <f aca="false">O33/K33*100/104.5*100</f>
        <v>0</v>
      </c>
      <c r="Q33" s="24" t="n">
        <v>0</v>
      </c>
      <c r="R33" s="21" t="n">
        <v>0</v>
      </c>
    </row>
    <row r="34" s="19" customFormat="true" ht="32.95" hidden="false" customHeight="true" outlineLevel="0" collapsed="false">
      <c r="B34" s="69" t="s">
        <v>42</v>
      </c>
      <c r="C34" s="15" t="n">
        <v>0</v>
      </c>
      <c r="D34" s="21"/>
      <c r="E34" s="21" t="n">
        <v>0</v>
      </c>
      <c r="F34" s="21"/>
      <c r="G34" s="23" t="n">
        <v>0</v>
      </c>
      <c r="H34" s="21" t="n">
        <v>0</v>
      </c>
      <c r="I34" s="24" t="n">
        <v>1933</v>
      </c>
      <c r="J34" s="21" t="n">
        <v>0</v>
      </c>
      <c r="K34" s="25" t="n">
        <v>1933</v>
      </c>
      <c r="L34" s="26" t="n">
        <v>0</v>
      </c>
      <c r="M34" s="55" t="n">
        <v>0</v>
      </c>
      <c r="N34" s="21" t="n">
        <v>0</v>
      </c>
      <c r="O34" s="24" t="n">
        <v>0</v>
      </c>
      <c r="P34" s="75" t="n">
        <f aca="false">O34/K34*100/104.5*100</f>
        <v>0</v>
      </c>
      <c r="Q34" s="24" t="n">
        <v>0</v>
      </c>
      <c r="R34" s="21" t="n">
        <v>0</v>
      </c>
    </row>
    <row r="35" s="19" customFormat="true" ht="76.45" hidden="false" customHeight="true" outlineLevel="0" collapsed="false">
      <c r="B35" s="69" t="s">
        <v>43</v>
      </c>
      <c r="C35" s="15" t="n">
        <v>0</v>
      </c>
      <c r="D35" s="21"/>
      <c r="E35" s="21" t="n">
        <v>0</v>
      </c>
      <c r="F35" s="21"/>
      <c r="G35" s="23" t="n">
        <v>0</v>
      </c>
      <c r="H35" s="21" t="n">
        <v>0</v>
      </c>
      <c r="I35" s="24" t="n">
        <v>6500</v>
      </c>
      <c r="J35" s="21"/>
      <c r="K35" s="25" t="n">
        <v>5607</v>
      </c>
      <c r="L35" s="26" t="e">
        <f aca="false">K35/C35*100/105.3*100</f>
        <v>#DIV/0!</v>
      </c>
      <c r="M35" s="55" t="n">
        <v>0</v>
      </c>
      <c r="N35" s="21" t="n">
        <v>0</v>
      </c>
      <c r="O35" s="24" t="n">
        <v>6900</v>
      </c>
      <c r="P35" s="75" t="n">
        <f aca="false">O35/K35*100/104.5*100</f>
        <v>117.761205874748</v>
      </c>
      <c r="Q35" s="24" t="n">
        <v>0</v>
      </c>
      <c r="R35" s="21"/>
    </row>
    <row r="36" s="19" customFormat="true" ht="30.55" hidden="false" customHeight="false" outlineLevel="0" collapsed="false">
      <c r="B36" s="69" t="s">
        <v>44</v>
      </c>
      <c r="C36" s="15" t="n">
        <v>4978</v>
      </c>
      <c r="D36" s="21"/>
      <c r="E36" s="21" t="n">
        <v>0</v>
      </c>
      <c r="F36" s="21"/>
      <c r="G36" s="23" t="n">
        <v>3683</v>
      </c>
      <c r="H36" s="21" t="n">
        <v>0</v>
      </c>
      <c r="I36" s="24" t="n">
        <v>3800</v>
      </c>
      <c r="J36" s="21"/>
      <c r="K36" s="25" t="n">
        <v>6036</v>
      </c>
      <c r="L36" s="26" t="n">
        <f aca="false">K36/C36*100/105.3*100</f>
        <v>115.150537006704</v>
      </c>
      <c r="M36" s="55" t="n">
        <v>0</v>
      </c>
      <c r="N36" s="21"/>
      <c r="O36" s="24" t="n">
        <v>5517</v>
      </c>
      <c r="P36" s="75" t="n">
        <f aca="false">O36/K36*100/104.5*100</f>
        <v>87.4656368012024</v>
      </c>
      <c r="Q36" s="24"/>
      <c r="R36" s="21"/>
    </row>
    <row r="37" s="19" customFormat="true" ht="20.85" hidden="false" customHeight="false" outlineLevel="0" collapsed="false">
      <c r="B37" s="69" t="s">
        <v>45</v>
      </c>
      <c r="C37" s="15" t="n">
        <v>0</v>
      </c>
      <c r="D37" s="21"/>
      <c r="E37" s="21" t="n">
        <v>0</v>
      </c>
      <c r="F37" s="21"/>
      <c r="G37" s="23" t="n">
        <v>0</v>
      </c>
      <c r="H37" s="21" t="n">
        <v>0</v>
      </c>
      <c r="I37" s="24" t="n">
        <v>4800</v>
      </c>
      <c r="J37" s="21"/>
      <c r="K37" s="25" t="n">
        <v>11755</v>
      </c>
      <c r="L37" s="65"/>
      <c r="M37" s="55"/>
      <c r="N37" s="21"/>
      <c r="O37" s="24"/>
      <c r="P37" s="75" t="n">
        <f aca="false">O37/K37*100/104.5*100</f>
        <v>0</v>
      </c>
      <c r="Q37" s="24"/>
      <c r="R37" s="21"/>
    </row>
    <row r="38" s="19" customFormat="true" ht="17.2" hidden="false" customHeight="true" outlineLevel="0" collapsed="false">
      <c r="B38" s="76" t="s">
        <v>46</v>
      </c>
      <c r="C38" s="77" t="n">
        <f aca="false">C39+C40</f>
        <v>5254</v>
      </c>
      <c r="D38" s="77"/>
      <c r="E38" s="77"/>
      <c r="F38" s="77"/>
      <c r="G38" s="77" t="n">
        <f aca="false">G39+G40</f>
        <v>700</v>
      </c>
      <c r="H38" s="78" t="n">
        <f aca="false">G38/2146*100/105.3*100</f>
        <v>30.9770424712953</v>
      </c>
      <c r="I38" s="77" t="n">
        <f aca="false">I39+I40</f>
        <v>0</v>
      </c>
      <c r="J38" s="77"/>
      <c r="K38" s="77" t="n">
        <f aca="false">K39+K40</f>
        <v>3655</v>
      </c>
      <c r="L38" s="79" t="n">
        <f aca="false">K38/C38*100/105.3*100</f>
        <v>66.0646200552304</v>
      </c>
      <c r="M38" s="77" t="n">
        <v>0</v>
      </c>
      <c r="N38" s="77"/>
      <c r="O38" s="77" t="n">
        <f aca="false">O39+O40</f>
        <v>700</v>
      </c>
      <c r="P38" s="73" t="n">
        <f aca="false">O38/K38*100/104.5*100</f>
        <v>18.3271261102638</v>
      </c>
      <c r="Q38" s="77" t="n">
        <v>0</v>
      </c>
      <c r="R38" s="77"/>
    </row>
    <row r="39" s="19" customFormat="true" ht="35.2" hidden="false" customHeight="true" outlineLevel="0" collapsed="false">
      <c r="B39" s="69" t="s">
        <v>47</v>
      </c>
      <c r="C39" s="15" t="n">
        <v>3838.3</v>
      </c>
      <c r="D39" s="21"/>
      <c r="E39" s="21"/>
      <c r="F39" s="21"/>
      <c r="G39" s="23" t="n">
        <v>160</v>
      </c>
      <c r="H39" s="70"/>
      <c r="I39" s="24" t="n">
        <v>0</v>
      </c>
      <c r="J39" s="21" t="n">
        <v>0</v>
      </c>
      <c r="K39" s="25" t="n">
        <v>350</v>
      </c>
      <c r="L39" s="26" t="n">
        <f aca="false">K39/C39*100/105.3*100</f>
        <v>8.65965833095378</v>
      </c>
      <c r="M39" s="55" t="n">
        <v>0</v>
      </c>
      <c r="N39" s="21"/>
      <c r="O39" s="24" t="n">
        <v>0</v>
      </c>
      <c r="P39" s="75" t="n">
        <f aca="false">O39/K39*100/104.5*100</f>
        <v>0</v>
      </c>
      <c r="Q39" s="24" t="n">
        <v>0</v>
      </c>
      <c r="R39" s="21"/>
    </row>
    <row r="40" s="19" customFormat="true" ht="17.95" hidden="false" customHeight="true" outlineLevel="0" collapsed="false">
      <c r="B40" s="69" t="s">
        <v>48</v>
      </c>
      <c r="C40" s="15" t="n">
        <v>1415.7</v>
      </c>
      <c r="D40" s="21"/>
      <c r="E40" s="21"/>
      <c r="F40" s="21"/>
      <c r="G40" s="23" t="n">
        <v>540</v>
      </c>
      <c r="H40" s="70"/>
      <c r="I40" s="24" t="n">
        <v>0</v>
      </c>
      <c r="J40" s="21" t="n">
        <v>0</v>
      </c>
      <c r="K40" s="25" t="n">
        <v>3305</v>
      </c>
      <c r="L40" s="26" t="n">
        <f aca="false">K40/C40*100/105.3*100</f>
        <v>221.703148406075</v>
      </c>
      <c r="M40" s="55" t="n">
        <v>0</v>
      </c>
      <c r="N40" s="21"/>
      <c r="O40" s="24" t="n">
        <v>700</v>
      </c>
      <c r="P40" s="75" t="n">
        <f aca="false">O40/K40*100/104.5*100</f>
        <v>20.2679715379771</v>
      </c>
      <c r="Q40" s="24" t="n">
        <v>0</v>
      </c>
      <c r="R40" s="21"/>
    </row>
    <row r="41" s="19" customFormat="true" ht="19.45" hidden="false" customHeight="true" outlineLevel="0" collapsed="false">
      <c r="B41" s="80" t="s">
        <v>49</v>
      </c>
      <c r="C41" s="81" t="n">
        <f aca="false">C42+C43+C45</f>
        <v>810</v>
      </c>
      <c r="D41" s="81"/>
      <c r="E41" s="81"/>
      <c r="F41" s="81"/>
      <c r="G41" s="81" t="n">
        <f aca="false">G42+G43+G44+G45</f>
        <v>538.1</v>
      </c>
      <c r="H41" s="82" t="n">
        <f aca="false">G41/441*100/105.3*100</f>
        <v>115.876676723238</v>
      </c>
      <c r="I41" s="81" t="n">
        <v>0</v>
      </c>
      <c r="J41" s="81"/>
      <c r="K41" s="81" t="n">
        <f aca="false">K42+K43+K44+K45</f>
        <v>569.2</v>
      </c>
      <c r="L41" s="79" t="n">
        <f aca="false">K41/C41*100/105.3*100</f>
        <v>66.7346675577128</v>
      </c>
      <c r="M41" s="81"/>
      <c r="N41" s="81"/>
      <c r="O41" s="81" t="n">
        <f aca="false">O42+O43+O44+O45</f>
        <v>418</v>
      </c>
      <c r="P41" s="73" t="n">
        <f aca="false">O41/K41*100/104.5*100</f>
        <v>70.2740688685875</v>
      </c>
      <c r="Q41" s="81"/>
      <c r="R41" s="81"/>
    </row>
    <row r="42" s="19" customFormat="true" ht="45.7" hidden="false" customHeight="true" outlineLevel="0" collapsed="false">
      <c r="B42" s="69" t="s">
        <v>50</v>
      </c>
      <c r="C42" s="15" t="n">
        <v>547</v>
      </c>
      <c r="D42" s="21"/>
      <c r="E42" s="21" t="n">
        <v>0</v>
      </c>
      <c r="F42" s="21"/>
      <c r="G42" s="23" t="n">
        <v>322.8</v>
      </c>
      <c r="H42" s="21"/>
      <c r="I42" s="24" t="n">
        <v>0</v>
      </c>
      <c r="J42" s="21"/>
      <c r="K42" s="25" t="n">
        <v>327.6</v>
      </c>
      <c r="L42" s="26" t="n">
        <f aca="false">K42/C42*100/105.3*100</f>
        <v>56.8758886857607</v>
      </c>
      <c r="M42" s="55"/>
      <c r="N42" s="21"/>
      <c r="O42" s="24" t="n">
        <v>146</v>
      </c>
      <c r="P42" s="75" t="n">
        <f aca="false">O42/K42*100/104.5*100</f>
        <v>42.6474110684637</v>
      </c>
      <c r="Q42" s="24"/>
      <c r="R42" s="21"/>
    </row>
    <row r="43" s="19" customFormat="true" ht="36.7" hidden="false" customHeight="true" outlineLevel="0" collapsed="false">
      <c r="B43" s="69" t="s">
        <v>51</v>
      </c>
      <c r="C43" s="15" t="n">
        <v>54</v>
      </c>
      <c r="D43" s="21"/>
      <c r="E43" s="21"/>
      <c r="F43" s="21"/>
      <c r="G43" s="23" t="n">
        <v>21.1</v>
      </c>
      <c r="H43" s="21"/>
      <c r="I43" s="24" t="n">
        <v>0</v>
      </c>
      <c r="J43" s="21"/>
      <c r="K43" s="25" t="n">
        <v>36.1</v>
      </c>
      <c r="L43" s="26" t="n">
        <f aca="false">K43/C43*100/105.3*100</f>
        <v>63.4870387956808</v>
      </c>
      <c r="M43" s="55"/>
      <c r="N43" s="21"/>
      <c r="O43" s="24" t="n">
        <v>55</v>
      </c>
      <c r="P43" s="75" t="n">
        <f aca="false">O43/K43*100/104.5*100</f>
        <v>145.793847499636</v>
      </c>
      <c r="Q43" s="24"/>
      <c r="R43" s="21"/>
    </row>
    <row r="44" s="19" customFormat="true" ht="20.85" hidden="false" customHeight="false" outlineLevel="0" collapsed="false">
      <c r="B44" s="69" t="s">
        <v>52</v>
      </c>
      <c r="C44" s="15" t="n">
        <v>0</v>
      </c>
      <c r="D44" s="21"/>
      <c r="E44" s="21"/>
      <c r="F44" s="21"/>
      <c r="G44" s="23" t="n">
        <v>83.9</v>
      </c>
      <c r="H44" s="21"/>
      <c r="I44" s="24"/>
      <c r="J44" s="21"/>
      <c r="K44" s="25" t="n">
        <v>83.9</v>
      </c>
      <c r="L44" s="26"/>
      <c r="M44" s="55"/>
      <c r="N44" s="21"/>
      <c r="O44" s="24" t="n">
        <v>10</v>
      </c>
      <c r="P44" s="75" t="n">
        <f aca="false">O44/K44*100/104.5*100</f>
        <v>11.4056948634453</v>
      </c>
      <c r="Q44" s="24"/>
      <c r="R44" s="21"/>
    </row>
    <row r="45" s="19" customFormat="true" ht="26.2" hidden="false" customHeight="true" outlineLevel="0" collapsed="false">
      <c r="B45" s="69" t="s">
        <v>53</v>
      </c>
      <c r="C45" s="15" t="n">
        <v>209</v>
      </c>
      <c r="D45" s="21"/>
      <c r="E45" s="21"/>
      <c r="F45" s="21"/>
      <c r="G45" s="23" t="n">
        <v>110.3</v>
      </c>
      <c r="H45" s="21"/>
      <c r="I45" s="24" t="n">
        <v>0</v>
      </c>
      <c r="J45" s="21"/>
      <c r="K45" s="25" t="n">
        <v>121.6</v>
      </c>
      <c r="L45" s="26" t="n">
        <f aca="false">K45/C45*100/105.3*100</f>
        <v>55.2533885867219</v>
      </c>
      <c r="M45" s="55"/>
      <c r="N45" s="21"/>
      <c r="O45" s="24" t="n">
        <v>207</v>
      </c>
      <c r="P45" s="75" t="n">
        <f aca="false">O45/K45*100/104.5*100</f>
        <v>162.899773356837</v>
      </c>
      <c r="Q45" s="24"/>
      <c r="R45" s="21"/>
    </row>
    <row r="46" s="19" customFormat="true" ht="43.45" hidden="false" customHeight="true" outlineLevel="0" collapsed="false">
      <c r="B46" s="83" t="s">
        <v>54</v>
      </c>
      <c r="C46" s="84" t="n">
        <f aca="false">C47</f>
        <v>9561</v>
      </c>
      <c r="D46" s="84"/>
      <c r="E46" s="84"/>
      <c r="F46" s="84"/>
      <c r="G46" s="84" t="n">
        <f aca="false">G47</f>
        <v>522</v>
      </c>
      <c r="H46" s="85" t="n">
        <f aca="false">G46/2553*100/105.3*100</f>
        <v>19.4174107217585</v>
      </c>
      <c r="I46" s="84" t="n">
        <v>0</v>
      </c>
      <c r="J46" s="84"/>
      <c r="K46" s="84" t="n">
        <f aca="false">K47</f>
        <v>987</v>
      </c>
      <c r="L46" s="86" t="n">
        <f aca="false">K46/C46*100/105.3*100</f>
        <v>9.80359729444553</v>
      </c>
      <c r="M46" s="84" t="n">
        <f aca="false">M47</f>
        <v>0</v>
      </c>
      <c r="N46" s="84"/>
      <c r="O46" s="84" t="n">
        <f aca="false">O47</f>
        <v>200</v>
      </c>
      <c r="P46" s="87" t="n">
        <f aca="false">O46/K46*100/104.5*100</f>
        <v>19.3908368600418</v>
      </c>
      <c r="Q46" s="84" t="n">
        <f aca="false">Q47</f>
        <v>0</v>
      </c>
      <c r="R46" s="84"/>
    </row>
    <row r="47" s="19" customFormat="true" ht="30.55" hidden="false" customHeight="false" outlineLevel="0" collapsed="false">
      <c r="B47" s="88" t="s">
        <v>55</v>
      </c>
      <c r="C47" s="89" t="n">
        <f aca="false">C48+C49+C50</f>
        <v>9561</v>
      </c>
      <c r="D47" s="89"/>
      <c r="E47" s="89"/>
      <c r="F47" s="89"/>
      <c r="G47" s="89" t="n">
        <f aca="false">G48+G49+G50</f>
        <v>522</v>
      </c>
      <c r="H47" s="90"/>
      <c r="I47" s="89" t="n">
        <v>0</v>
      </c>
      <c r="J47" s="89"/>
      <c r="K47" s="89" t="n">
        <f aca="false">K48+K49+K50</f>
        <v>987</v>
      </c>
      <c r="L47" s="26" t="n">
        <f aca="false">K47/C47*100/105.3*100</f>
        <v>9.80359729444553</v>
      </c>
      <c r="M47" s="89" t="n">
        <f aca="false">M48+M49+M50</f>
        <v>0</v>
      </c>
      <c r="N47" s="89"/>
      <c r="O47" s="89" t="n">
        <f aca="false">O48+O49+O50</f>
        <v>200</v>
      </c>
      <c r="P47" s="75" t="n">
        <f aca="false">O47/K47*100/104.5*100</f>
        <v>19.3908368600418</v>
      </c>
      <c r="Q47" s="89" t="n">
        <v>0</v>
      </c>
      <c r="R47" s="89"/>
    </row>
    <row r="48" s="19" customFormat="true" ht="13.8" hidden="false" customHeight="false" outlineLevel="0" collapsed="false">
      <c r="B48" s="20" t="s">
        <v>56</v>
      </c>
      <c r="C48" s="15" t="n">
        <v>6244</v>
      </c>
      <c r="D48" s="21"/>
      <c r="E48" s="21"/>
      <c r="F48" s="21"/>
      <c r="G48" s="23" t="n">
        <v>148</v>
      </c>
      <c r="H48" s="70" t="n">
        <f aca="false">G48/368*100/105.3*100</f>
        <v>38.1931541351831</v>
      </c>
      <c r="I48" s="24" t="n">
        <v>0</v>
      </c>
      <c r="J48" s="21"/>
      <c r="K48" s="25" t="n">
        <v>450</v>
      </c>
      <c r="L48" s="26" t="n">
        <f aca="false">K48/C48*100/105.3*100</f>
        <v>6.84417724776469</v>
      </c>
      <c r="M48" s="55" t="n">
        <v>0</v>
      </c>
      <c r="N48" s="21"/>
      <c r="O48" s="24" t="n">
        <v>200</v>
      </c>
      <c r="P48" s="75" t="n">
        <f aca="false">O48/K48*100/104.5*100</f>
        <v>42.5305688463583</v>
      </c>
      <c r="Q48" s="24" t="n">
        <v>0</v>
      </c>
      <c r="R48" s="21"/>
    </row>
    <row r="49" s="19" customFormat="true" ht="13.8" hidden="false" customHeight="false" outlineLevel="0" collapsed="false">
      <c r="B49" s="20" t="s">
        <v>57</v>
      </c>
      <c r="C49" s="15" t="n">
        <v>3205</v>
      </c>
      <c r="D49" s="21"/>
      <c r="E49" s="21"/>
      <c r="F49" s="21"/>
      <c r="G49" s="23" t="n">
        <v>367</v>
      </c>
      <c r="H49" s="70" t="n">
        <f aca="false">G49/2185*100/105.3*100</f>
        <v>15.9509389105118</v>
      </c>
      <c r="I49" s="24" t="n">
        <v>0</v>
      </c>
      <c r="J49" s="21"/>
      <c r="K49" s="25" t="n">
        <v>417</v>
      </c>
      <c r="L49" s="26" t="n">
        <f aca="false">K49/C49*100/105.3*100</f>
        <v>12.3560497975475</v>
      </c>
      <c r="M49" s="55" t="n">
        <v>0</v>
      </c>
      <c r="N49" s="21"/>
      <c r="O49" s="24"/>
      <c r="P49" s="75" t="n">
        <f aca="false">O49/K49*100/104.5*100</f>
        <v>0</v>
      </c>
      <c r="Q49" s="24" t="n">
        <v>0</v>
      </c>
      <c r="R49" s="21"/>
    </row>
    <row r="50" s="19" customFormat="true" ht="13.8" hidden="false" customHeight="false" outlineLevel="0" collapsed="false">
      <c r="B50" s="20" t="s">
        <v>58</v>
      </c>
      <c r="C50" s="15" t="n">
        <v>112</v>
      </c>
      <c r="D50" s="21"/>
      <c r="E50" s="21"/>
      <c r="F50" s="21"/>
      <c r="G50" s="23" t="n">
        <v>7</v>
      </c>
      <c r="H50" s="21" t="n">
        <v>0</v>
      </c>
      <c r="I50" s="24" t="n">
        <v>0</v>
      </c>
      <c r="J50" s="21"/>
      <c r="K50" s="25" t="n">
        <v>120</v>
      </c>
      <c r="L50" s="26" t="n">
        <f aca="false">K50/C50*100/105.3*100</f>
        <v>101.750101750102</v>
      </c>
      <c r="M50" s="55" t="n">
        <v>0</v>
      </c>
      <c r="N50" s="21"/>
      <c r="O50" s="24" t="n">
        <v>0</v>
      </c>
      <c r="P50" s="75" t="n">
        <f aca="false">O50/K50*100/104.5*100</f>
        <v>0</v>
      </c>
      <c r="Q50" s="24" t="n">
        <v>0</v>
      </c>
      <c r="R50" s="21" t="n">
        <v>0</v>
      </c>
    </row>
    <row r="51" s="19" customFormat="true" ht="13.8" hidden="false" customHeight="false" outlineLevel="0" collapsed="false">
      <c r="B51" s="64" t="s">
        <v>59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75"/>
      <c r="Q51" s="65"/>
      <c r="R51" s="65"/>
    </row>
    <row r="52" s="19" customFormat="true" ht="41.2" hidden="false" customHeight="true" outlineLevel="0" collapsed="false">
      <c r="B52" s="91" t="s">
        <v>60</v>
      </c>
      <c r="C52" s="92" t="n">
        <f aca="false">C53+C54+C55</f>
        <v>27176</v>
      </c>
      <c r="D52" s="92"/>
      <c r="E52" s="92"/>
      <c r="F52" s="92"/>
      <c r="G52" s="92" t="n">
        <f aca="false">G53+G54+G55</f>
        <v>5437</v>
      </c>
      <c r="H52" s="92"/>
      <c r="I52" s="92" t="n">
        <f aca="false">I53+I54+I55</f>
        <v>40111.1</v>
      </c>
      <c r="J52" s="92"/>
      <c r="K52" s="92" t="n">
        <f aca="false">K53+K54+K55</f>
        <v>5994.1</v>
      </c>
      <c r="L52" s="92"/>
      <c r="M52" s="92" t="n">
        <f aca="false">M53+M54+M55</f>
        <v>2011.1</v>
      </c>
      <c r="N52" s="92"/>
      <c r="O52" s="92" t="n">
        <f aca="false">O53+O54+O55</f>
        <v>300</v>
      </c>
      <c r="P52" s="92"/>
      <c r="Q52" s="92" t="n">
        <f aca="false">Q53+Q54+Q55</f>
        <v>300</v>
      </c>
      <c r="R52" s="92"/>
    </row>
    <row r="53" s="19" customFormat="true" ht="49.45" hidden="false" customHeight="true" outlineLevel="0" collapsed="false">
      <c r="B53" s="20" t="s">
        <v>61</v>
      </c>
      <c r="C53" s="15" t="n">
        <v>1910</v>
      </c>
      <c r="D53" s="21"/>
      <c r="E53" s="21"/>
      <c r="F53" s="21"/>
      <c r="G53" s="23" t="n">
        <v>1454</v>
      </c>
      <c r="H53" s="21"/>
      <c r="I53" s="24" t="n">
        <v>2011.1</v>
      </c>
      <c r="J53" s="21"/>
      <c r="K53" s="25" t="n">
        <v>2011.1</v>
      </c>
      <c r="L53" s="65"/>
      <c r="M53" s="55" t="n">
        <v>2011.1</v>
      </c>
      <c r="N53" s="21"/>
      <c r="O53" s="24" t="n">
        <v>300</v>
      </c>
      <c r="P53" s="21"/>
      <c r="Q53" s="24" t="n">
        <v>300</v>
      </c>
      <c r="R53" s="21"/>
    </row>
    <row r="54" s="19" customFormat="true" ht="29.2" hidden="false" customHeight="true" outlineLevel="0" collapsed="false">
      <c r="B54" s="20" t="s">
        <v>62</v>
      </c>
      <c r="C54" s="15" t="n">
        <v>4266</v>
      </c>
      <c r="D54" s="21"/>
      <c r="E54" s="21"/>
      <c r="F54" s="21"/>
      <c r="G54" s="23" t="n">
        <v>3983</v>
      </c>
      <c r="H54" s="21"/>
      <c r="I54" s="24" t="n">
        <v>0</v>
      </c>
      <c r="J54" s="21"/>
      <c r="K54" s="25" t="n">
        <v>3983</v>
      </c>
      <c r="L54" s="65"/>
      <c r="M54" s="55" t="n">
        <v>0</v>
      </c>
      <c r="N54" s="21"/>
      <c r="O54" s="24" t="n">
        <v>0</v>
      </c>
      <c r="P54" s="21"/>
      <c r="Q54" s="24" t="n">
        <v>0</v>
      </c>
      <c r="R54" s="21"/>
    </row>
    <row r="55" s="19" customFormat="true" ht="20.85" hidden="false" customHeight="false" outlineLevel="0" collapsed="false">
      <c r="B55" s="20" t="s">
        <v>63</v>
      </c>
      <c r="C55" s="15" t="n">
        <v>21000</v>
      </c>
      <c r="D55" s="21"/>
      <c r="E55" s="21"/>
      <c r="F55" s="21"/>
      <c r="G55" s="23" t="n">
        <v>0</v>
      </c>
      <c r="H55" s="21"/>
      <c r="I55" s="24" t="n">
        <v>38100</v>
      </c>
      <c r="J55" s="21"/>
      <c r="K55" s="25"/>
      <c r="L55" s="65"/>
      <c r="M55" s="55"/>
      <c r="N55" s="21"/>
      <c r="O55" s="24"/>
      <c r="P55" s="21"/>
      <c r="Q55" s="24"/>
      <c r="R55" s="21"/>
    </row>
    <row r="56" s="19" customFormat="true" ht="13.8" hidden="false" customHeight="false" outlineLevel="0" collapsed="false">
      <c r="B56" s="20"/>
      <c r="C56" s="15"/>
      <c r="D56" s="21"/>
      <c r="E56" s="21"/>
      <c r="F56" s="21"/>
      <c r="G56" s="23"/>
      <c r="H56" s="21"/>
      <c r="I56" s="24"/>
      <c r="J56" s="21"/>
      <c r="K56" s="25"/>
      <c r="L56" s="65"/>
      <c r="M56" s="55"/>
      <c r="N56" s="21"/>
      <c r="O56" s="24"/>
      <c r="P56" s="21"/>
      <c r="Q56" s="24"/>
      <c r="R56" s="21"/>
    </row>
    <row r="58" customFormat="false" ht="26.95" hidden="false" customHeight="true" outlineLevel="0" collapsed="false">
      <c r="B58" s="93" t="s">
        <v>64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</sheetData>
  <mergeCells count="9">
    <mergeCell ref="B1:R1"/>
    <mergeCell ref="B2:B4"/>
    <mergeCell ref="C2:E3"/>
    <mergeCell ref="G2:N2"/>
    <mergeCell ref="O2:R3"/>
    <mergeCell ref="G3:H3"/>
    <mergeCell ref="I3:J3"/>
    <mergeCell ref="K3:N3"/>
    <mergeCell ref="B58:M58"/>
  </mergeCells>
  <printOptions headings="false" gridLines="false" gridLinesSet="true" horizontalCentered="false" verticalCentered="false"/>
  <pageMargins left="0.2" right="0.190277777777778" top="0.340277777777778" bottom="0.340277777777778" header="0.118055555555556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2017-10-18T06:50:00Z</dcterms:created>
  <dc:creator>Аксенова</dc:creator>
  <dc:description/>
  <dc:language>ru-RU</dc:language>
  <cp:lastModifiedBy/>
  <cp:lastPrinted>2017-11-15T16:43:03Z</cp:lastPrinted>
  <dcterms:modified xsi:type="dcterms:W3CDTF">2018-01-09T13:54:52Z</dcterms:modified>
  <cp:revision>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